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Proposals\2018\"/>
    </mc:Choice>
  </mc:AlternateContent>
  <bookViews>
    <workbookView xWindow="0" yWindow="0" windowWidth="19200" windowHeight="10680"/>
  </bookViews>
  <sheets>
    <sheet name="Quote" sheetId="1" r:id="rId1"/>
    <sheet name="Logos" sheetId="2" state="hidden" r:id="rId2"/>
  </sheets>
  <definedNames>
    <definedName name="Logo">INDEX(Logos!$B$1:$B$6,MATCH(Quote!$B$17,Logos!$A$1:$A$6,0))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F14" i="1" l="1"/>
  <c r="B31" i="1" l="1"/>
  <c r="B19" i="1" l="1"/>
  <c r="I18" i="1"/>
  <c r="C36" i="1"/>
  <c r="C35" i="1"/>
  <c r="B32" i="1"/>
  <c r="B30" i="1"/>
  <c r="B28" i="1"/>
  <c r="B27" i="1"/>
  <c r="B26" i="1"/>
  <c r="B25" i="1"/>
  <c r="B24" i="1"/>
  <c r="B23" i="1"/>
  <c r="B22" i="1"/>
  <c r="B20" i="1"/>
  <c r="B18" i="1"/>
  <c r="F17" i="1" l="1"/>
  <c r="I36" i="1" l="1"/>
  <c r="I35" i="1"/>
  <c r="I39" i="1" l="1"/>
  <c r="B40" i="1" l="1"/>
</calcChain>
</file>

<file path=xl/sharedStrings.xml><?xml version="1.0" encoding="utf-8"?>
<sst xmlns="http://schemas.openxmlformats.org/spreadsheetml/2006/main" count="42" uniqueCount="40">
  <si>
    <t>Catering Quote</t>
  </si>
  <si>
    <t>Event Date</t>
  </si>
  <si>
    <t>Guests</t>
  </si>
  <si>
    <t>Location</t>
  </si>
  <si>
    <t>Serve Time</t>
  </si>
  <si>
    <t>Contact Name</t>
  </si>
  <si>
    <t>Phone Number</t>
  </si>
  <si>
    <t>Email</t>
  </si>
  <si>
    <t>THIS IS ONLY A QUOTE. PLEASE CALL TO BOOK.</t>
  </si>
  <si>
    <t>Price Quote</t>
  </si>
  <si>
    <t>Food / Service Items</t>
  </si>
  <si>
    <t>Spring Creek Traditional Menu</t>
  </si>
  <si>
    <t>Proposed Per Plate Price</t>
  </si>
  <si>
    <t>Optional Add-Ons:</t>
  </si>
  <si>
    <t xml:space="preserve">      within 24 hours of event, there may be a charge for any possible food loss. </t>
  </si>
  <si>
    <t>Spring Creek Sandwich Menu</t>
  </si>
  <si>
    <t>Mexican Inn Traditional Menu</t>
  </si>
  <si>
    <t>Mexican Inn Fajita Menu</t>
  </si>
  <si>
    <t>Shady Oak Traditional Menu</t>
  </si>
  <si>
    <t>Company or Event Name</t>
  </si>
  <si>
    <t>Event Type</t>
  </si>
  <si>
    <t>Spring Creek Traditional Menu - School Pricing</t>
  </si>
  <si>
    <t>1    Final guest count would be due one week before the event.</t>
  </si>
  <si>
    <t>Total Per Plate Price:</t>
  </si>
  <si>
    <t>$100.00 per additional hour of service</t>
  </si>
  <si>
    <t>Tax?</t>
  </si>
  <si>
    <t>Catering Representative:</t>
  </si>
  <si>
    <t>Quote Sent On:</t>
  </si>
  <si>
    <t>$0.50 additional charge to substitute Mac and Cheese</t>
  </si>
  <si>
    <t>tompessing@verizon.net</t>
  </si>
  <si>
    <t>Tom Pessing</t>
  </si>
  <si>
    <t>817-846-9733</t>
  </si>
  <si>
    <t>TBD</t>
  </si>
  <si>
    <t>First Baptist Keller - Widows' Banquet</t>
  </si>
  <si>
    <t>First Baptist Keller</t>
  </si>
  <si>
    <t>Exempt</t>
  </si>
  <si>
    <t>Church</t>
  </si>
  <si>
    <t>Bailey Gordon</t>
  </si>
  <si>
    <t xml:space="preserve">    Family-Style Service</t>
  </si>
  <si>
    <t xml:space="preserve">2    We ask for at least one week's notice should you decide to cancel. If cancellation occurs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</si>
</sst>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"/>
      <name val="Times New Roman"/>
      <family val="1"/>
    </font>
    <font>
      <b/>
      <u/>
      <sz val="11"/>
      <color theme="1"/>
      <name val="Arial"/>
      <family val="2"/>
    </font>
    <font>
      <b/>
      <sz val="9.5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9">
    <xf numFmtId="0" fontId="0" fillId="0" borderId="0" xfId="0"/>
    <xf numFmtId="0" fontId="13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Protection="1"/>
    <xf numFmtId="0" fontId="1" fillId="0" borderId="0" xfId="0" applyFont="1" applyBorder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9" fillId="0" borderId="0" xfId="0" applyFont="1" applyBorder="1" applyProtection="1"/>
    <xf numFmtId="0" fontId="9" fillId="2" borderId="7" xfId="0" applyFont="1" applyFill="1" applyBorder="1" applyAlignment="1" applyProtection="1">
      <alignment horizontal="left" vertical="top"/>
    </xf>
    <xf numFmtId="0" fontId="9" fillId="2" borderId="7" xfId="0" applyFont="1" applyFill="1" applyBorder="1" applyAlignment="1" applyProtection="1">
      <alignment horizontal="center" vertical="top"/>
    </xf>
    <xf numFmtId="0" fontId="9" fillId="2" borderId="7" xfId="0" applyFont="1" applyFill="1" applyBorder="1" applyAlignment="1" applyProtection="1">
      <alignment vertical="top"/>
    </xf>
    <xf numFmtId="0" fontId="9" fillId="0" borderId="0" xfId="0" applyFont="1" applyAlignment="1" applyProtection="1">
      <alignment vertical="top"/>
    </xf>
    <xf numFmtId="0" fontId="9" fillId="0" borderId="0" xfId="0" applyFont="1" applyAlignment="1" applyProtection="1">
      <alignment horizontal="right" vertical="top"/>
    </xf>
    <xf numFmtId="0" fontId="0" fillId="0" borderId="0" xfId="0" applyProtection="1"/>
    <xf numFmtId="0" fontId="5" fillId="0" borderId="0" xfId="0" applyFont="1" applyAlignment="1" applyProtection="1">
      <alignment vertical="top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6" fillId="0" borderId="0" xfId="0" applyFont="1" applyProtection="1"/>
    <xf numFmtId="0" fontId="7" fillId="0" borderId="0" xfId="0" applyFont="1" applyProtection="1"/>
    <xf numFmtId="0" fontId="5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top"/>
    </xf>
    <xf numFmtId="0" fontId="10" fillId="0" borderId="0" xfId="0" applyFont="1" applyAlignment="1" applyProtection="1"/>
    <xf numFmtId="164" fontId="2" fillId="0" borderId="0" xfId="0" applyNumberFormat="1" applyFont="1" applyAlignment="1" applyProtection="1">
      <alignment horizontal="right"/>
    </xf>
    <xf numFmtId="164" fontId="1" fillId="0" borderId="0" xfId="0" applyNumberFormat="1" applyFont="1" applyAlignment="1" applyProtection="1">
      <alignment horizontal="right"/>
    </xf>
    <xf numFmtId="0" fontId="10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12" xfId="0" applyFont="1" applyBorder="1" applyProtection="1"/>
    <xf numFmtId="0" fontId="2" fillId="0" borderId="12" xfId="0" applyFont="1" applyBorder="1" applyAlignment="1" applyProtection="1">
      <alignment horizontal="right"/>
    </xf>
    <xf numFmtId="0" fontId="15" fillId="0" borderId="0" xfId="0" quotePrefix="1" applyFont="1" applyAlignment="1" applyProtection="1">
      <alignment horizontal="right"/>
    </xf>
    <xf numFmtId="0" fontId="1" fillId="0" borderId="8" xfId="0" applyFont="1" applyBorder="1" applyAlignment="1" applyProtection="1">
      <alignment horizontal="left" vertical="center" wrapText="1"/>
      <protection locked="0"/>
    </xf>
    <xf numFmtId="10" fontId="1" fillId="0" borderId="8" xfId="0" applyNumberFormat="1" applyFont="1" applyBorder="1" applyAlignment="1" applyProtection="1">
      <alignment vertical="center" wrapText="1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14" fontId="5" fillId="0" borderId="0" xfId="0" applyNumberFormat="1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64" fontId="2" fillId="0" borderId="12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 wrapText="1"/>
    </xf>
    <xf numFmtId="0" fontId="6" fillId="0" borderId="5" xfId="0" applyFont="1" applyBorder="1" applyAlignment="1" applyProtection="1">
      <alignment horizontal="left" wrapText="1"/>
    </xf>
    <xf numFmtId="0" fontId="6" fillId="0" borderId="2" xfId="0" applyFont="1" applyBorder="1" applyAlignment="1" applyProtection="1">
      <alignment horizontal="left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8" fillId="0" borderId="3" xfId="1" applyBorder="1" applyAlignment="1" applyProtection="1">
      <alignment horizontal="left" vertical="center" wrapText="1"/>
      <protection locked="0"/>
    </xf>
    <xf numFmtId="0" fontId="8" fillId="0" borderId="6" xfId="1" applyBorder="1" applyAlignment="1" applyProtection="1">
      <alignment horizontal="left" vertical="center" wrapText="1"/>
      <protection locked="0"/>
    </xf>
    <xf numFmtId="0" fontId="8" fillId="0" borderId="4" xfId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20" fontId="1" fillId="0" borderId="3" xfId="0" applyNumberFormat="1" applyFont="1" applyBorder="1" applyAlignment="1" applyProtection="1">
      <alignment horizontal="left" vertical="center" wrapText="1"/>
      <protection locked="0"/>
    </xf>
    <xf numFmtId="14" fontId="1" fillId="0" borderId="3" xfId="0" quotePrefix="1" applyNumberFormat="1" applyFont="1" applyBorder="1" applyAlignment="1" applyProtection="1">
      <alignment horizontal="left" vertical="center"/>
      <protection locked="0"/>
    </xf>
    <xf numFmtId="14" fontId="1" fillId="0" borderId="4" xfId="0" applyNumberFormat="1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left" vertical="top"/>
    </xf>
    <xf numFmtId="0" fontId="9" fillId="2" borderId="5" xfId="0" applyFont="1" applyFill="1" applyBorder="1" applyAlignment="1" applyProtection="1">
      <alignment horizontal="left" vertical="top"/>
    </xf>
    <xf numFmtId="0" fontId="9" fillId="2" borderId="2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/>
    </xf>
    <xf numFmtId="0" fontId="6" fillId="0" borderId="9" xfId="0" applyFont="1" applyBorder="1" applyAlignment="1" applyProtection="1">
      <alignment horizontal="left"/>
    </xf>
    <xf numFmtId="0" fontId="6" fillId="0" borderId="11" xfId="0" applyFont="1" applyBorder="1" applyAlignment="1" applyProtection="1">
      <alignment horizontal="left"/>
    </xf>
    <xf numFmtId="0" fontId="6" fillId="0" borderId="10" xfId="0" quotePrefix="1" applyFont="1" applyBorder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2" fillId="0" borderId="0" xfId="0" applyFont="1" applyProtection="1"/>
  </cellXfs>
  <cellStyles count="2">
    <cellStyle name="Hyperlink" xfId="1" builtinId="8"/>
    <cellStyle name="Normal" xfId="0" builtinId="0"/>
  </cellStyles>
  <dxfs count="2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0</xdr:row>
          <xdr:rowOff>85726</xdr:rowOff>
        </xdr:from>
        <xdr:to>
          <xdr:col>4</xdr:col>
          <xdr:colOff>628650</xdr:colOff>
          <xdr:row>6</xdr:row>
          <xdr:rowOff>155781</xdr:rowOff>
        </xdr:to>
        <xdr:pic>
          <xdr:nvPicPr>
            <xdr:cNvPr id="13" name="Picture 12"/>
            <xdr:cNvPicPr>
              <a:picLocks noChangeAspect="1"/>
              <a:extLst>
                <a:ext uri="{84589F7E-364E-4C9E-8A38-B11213B215E9}">
                  <a14:cameraTool cellRange="Logo" spid="_x0000_s1240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285750" y="85726"/>
              <a:ext cx="2667000" cy="1213055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5</xdr:row>
      <xdr:rowOff>114299</xdr:rowOff>
    </xdr:from>
    <xdr:to>
      <xdr:col>1</xdr:col>
      <xdr:colOff>2828378</xdr:colOff>
      <xdr:row>5</xdr:row>
      <xdr:rowOff>1266824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2800349"/>
          <a:ext cx="2675978" cy="1152525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5</xdr:row>
      <xdr:rowOff>95249</xdr:rowOff>
    </xdr:from>
    <xdr:to>
      <xdr:col>1</xdr:col>
      <xdr:colOff>2818853</xdr:colOff>
      <xdr:row>5</xdr:row>
      <xdr:rowOff>1247774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6810374"/>
          <a:ext cx="2675978" cy="11525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2</xdr:row>
      <xdr:rowOff>27194</xdr:rowOff>
    </xdr:from>
    <xdr:to>
      <xdr:col>1</xdr:col>
      <xdr:colOff>2905125</xdr:colOff>
      <xdr:row>2</xdr:row>
      <xdr:rowOff>1330325</xdr:rowOff>
    </xdr:to>
    <xdr:pic>
      <xdr:nvPicPr>
        <xdr:cNvPr id="36" name="Picture 35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60" t="3268" r="2008" b="2628"/>
        <a:stretch/>
      </xdr:blipFill>
      <xdr:spPr>
        <a:xfrm>
          <a:off x="752475" y="2713244"/>
          <a:ext cx="2809875" cy="1303131"/>
        </a:xfrm>
        <a:prstGeom prst="rect">
          <a:avLst/>
        </a:prstGeom>
      </xdr:spPr>
    </xdr:pic>
    <xdr:clientData/>
  </xdr:twoCellAnchor>
  <xdr:twoCellAnchor editAs="oneCell">
    <xdr:from>
      <xdr:col>1</xdr:col>
      <xdr:colOff>38099</xdr:colOff>
      <xdr:row>3</xdr:row>
      <xdr:rowOff>298725</xdr:rowOff>
    </xdr:from>
    <xdr:to>
      <xdr:col>1</xdr:col>
      <xdr:colOff>2936550</xdr:colOff>
      <xdr:row>3</xdr:row>
      <xdr:rowOff>1114425</xdr:rowOff>
    </xdr:to>
    <xdr:pic>
      <xdr:nvPicPr>
        <xdr:cNvPr id="37" name="Picture 36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0" r="1803"/>
        <a:stretch/>
      </xdr:blipFill>
      <xdr:spPr>
        <a:xfrm>
          <a:off x="695324" y="4327800"/>
          <a:ext cx="2898451" cy="8157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4</xdr:row>
      <xdr:rowOff>323850</xdr:rowOff>
    </xdr:from>
    <xdr:to>
      <xdr:col>1</xdr:col>
      <xdr:colOff>2917501</xdr:colOff>
      <xdr:row>4</xdr:row>
      <xdr:rowOff>1139550</xdr:rowOff>
    </xdr:to>
    <xdr:pic>
      <xdr:nvPicPr>
        <xdr:cNvPr id="38" name="Picture 37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0" r="1803"/>
        <a:stretch/>
      </xdr:blipFill>
      <xdr:spPr>
        <a:xfrm>
          <a:off x="676275" y="5695950"/>
          <a:ext cx="2898451" cy="81570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</xdr:row>
      <xdr:rowOff>28575</xdr:rowOff>
    </xdr:from>
    <xdr:to>
      <xdr:col>1</xdr:col>
      <xdr:colOff>2895600</xdr:colOff>
      <xdr:row>1</xdr:row>
      <xdr:rowOff>1331706</xdr:rowOff>
    </xdr:to>
    <xdr:pic>
      <xdr:nvPicPr>
        <xdr:cNvPr id="39" name="Picture 38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60" t="3268" r="2008" b="2628"/>
        <a:stretch/>
      </xdr:blipFill>
      <xdr:spPr>
        <a:xfrm>
          <a:off x="742950" y="1371600"/>
          <a:ext cx="2809875" cy="130313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2905125</xdr:colOff>
      <xdr:row>0</xdr:row>
      <xdr:rowOff>1341231</xdr:rowOff>
    </xdr:to>
    <xdr:pic>
      <xdr:nvPicPr>
        <xdr:cNvPr id="40" name="Picture 39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60" t="3268" r="2008" b="2628"/>
        <a:stretch/>
      </xdr:blipFill>
      <xdr:spPr>
        <a:xfrm>
          <a:off x="752475" y="38100"/>
          <a:ext cx="2809875" cy="1303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6"/>
  <sheetViews>
    <sheetView showGridLines="0" tabSelected="1" showRuler="0" view="pageLayout" topLeftCell="A22" zoomScaleNormal="100" workbookViewId="0">
      <selection activeCell="C46" sqref="C46"/>
    </sheetView>
  </sheetViews>
  <sheetFormatPr defaultColWidth="9.140625" defaultRowHeight="15" x14ac:dyDescent="0.25"/>
  <cols>
    <col min="1" max="1" width="4.5703125" style="13" customWidth="1"/>
    <col min="2" max="3" width="9.140625" style="3"/>
    <col min="4" max="4" width="9.5703125" style="3" bestFit="1" customWidth="1"/>
    <col min="5" max="6" width="9.140625" style="3"/>
    <col min="7" max="7" width="13.5703125" style="3" customWidth="1"/>
    <col min="8" max="8" width="9.140625" style="3"/>
    <col min="9" max="9" width="9.42578125" style="3" bestFit="1" customWidth="1"/>
    <col min="10" max="10" width="4.5703125" style="3" customWidth="1"/>
    <col min="11" max="16" width="9.140625" style="3"/>
    <col min="17" max="16384" width="9.140625" style="13"/>
  </cols>
  <sheetData>
    <row r="1" spans="1:16" x14ac:dyDescent="0.25">
      <c r="A1" s="66"/>
      <c r="B1" s="66"/>
      <c r="C1" s="66"/>
      <c r="D1" s="66"/>
      <c r="E1" s="66"/>
    </row>
    <row r="2" spans="1:16" ht="15" customHeight="1" x14ac:dyDescent="0.25">
      <c r="A2" s="66"/>
      <c r="B2" s="66"/>
      <c r="C2" s="66"/>
      <c r="D2" s="66"/>
      <c r="E2" s="66"/>
      <c r="F2" s="59" t="s">
        <v>0</v>
      </c>
      <c r="G2" s="59"/>
      <c r="H2" s="59"/>
      <c r="I2" s="59"/>
      <c r="J2" s="59"/>
    </row>
    <row r="3" spans="1:16" ht="15" customHeight="1" x14ac:dyDescent="0.25">
      <c r="A3" s="66"/>
      <c r="B3" s="66"/>
      <c r="C3" s="66"/>
      <c r="D3" s="66"/>
      <c r="E3" s="66"/>
      <c r="F3" s="59"/>
      <c r="G3" s="59"/>
      <c r="H3" s="59"/>
      <c r="I3" s="59"/>
      <c r="J3" s="59"/>
    </row>
    <row r="4" spans="1:16" ht="15" customHeight="1" x14ac:dyDescent="0.25">
      <c r="A4" s="66"/>
      <c r="B4" s="66"/>
      <c r="C4" s="66"/>
      <c r="D4" s="66"/>
      <c r="E4" s="66"/>
      <c r="F4" s="59"/>
      <c r="G4" s="59"/>
      <c r="H4" s="59"/>
      <c r="I4" s="59"/>
      <c r="J4" s="59"/>
    </row>
    <row r="5" spans="1:16" ht="15" customHeight="1" x14ac:dyDescent="0.25">
      <c r="A5" s="66"/>
      <c r="B5" s="66"/>
      <c r="C5" s="66"/>
      <c r="D5" s="66"/>
      <c r="E5" s="66"/>
      <c r="F5" s="60" t="s">
        <v>8</v>
      </c>
      <c r="G5" s="60"/>
      <c r="H5" s="60"/>
      <c r="I5" s="60"/>
      <c r="J5" s="60"/>
    </row>
    <row r="6" spans="1:16" x14ac:dyDescent="0.25">
      <c r="A6" s="66"/>
      <c r="B6" s="66"/>
      <c r="C6" s="66"/>
      <c r="D6" s="66"/>
      <c r="E6" s="66"/>
    </row>
    <row r="7" spans="1:16" x14ac:dyDescent="0.25">
      <c r="A7" s="66"/>
      <c r="B7" s="66"/>
      <c r="C7" s="66"/>
      <c r="D7" s="66"/>
      <c r="E7" s="66"/>
      <c r="F7" s="4"/>
      <c r="G7" s="4"/>
      <c r="H7" s="4"/>
      <c r="I7" s="4"/>
      <c r="J7" s="4"/>
    </row>
    <row r="8" spans="1:16" s="14" customFormat="1" ht="15" customHeight="1" x14ac:dyDescent="0.25">
      <c r="B8" s="54" t="s">
        <v>5</v>
      </c>
      <c r="C8" s="56"/>
      <c r="D8" s="54" t="s">
        <v>6</v>
      </c>
      <c r="E8" s="56"/>
      <c r="F8" s="54" t="s">
        <v>7</v>
      </c>
      <c r="G8" s="55"/>
      <c r="H8" s="55"/>
      <c r="I8" s="56"/>
      <c r="J8" s="21"/>
    </row>
    <row r="9" spans="1:16" ht="24.75" customHeight="1" x14ac:dyDescent="0.25">
      <c r="B9" s="48" t="s">
        <v>30</v>
      </c>
      <c r="C9" s="49"/>
      <c r="D9" s="48" t="s">
        <v>31</v>
      </c>
      <c r="E9" s="49"/>
      <c r="F9" s="45" t="s">
        <v>29</v>
      </c>
      <c r="G9" s="46"/>
      <c r="H9" s="46"/>
      <c r="I9" s="47"/>
      <c r="J9" s="22"/>
    </row>
    <row r="10" spans="1:16" s="14" customFormat="1" ht="15" customHeight="1" x14ac:dyDescent="0.25">
      <c r="B10" s="54" t="s">
        <v>19</v>
      </c>
      <c r="C10" s="55"/>
      <c r="D10" s="56"/>
      <c r="E10" s="54" t="s">
        <v>1</v>
      </c>
      <c r="F10" s="56"/>
      <c r="G10" s="54" t="s">
        <v>4</v>
      </c>
      <c r="H10" s="56"/>
      <c r="I10" s="8" t="s">
        <v>2</v>
      </c>
      <c r="J10" s="21"/>
    </row>
    <row r="11" spans="1:16" s="16" customFormat="1" ht="25.35" customHeight="1" x14ac:dyDescent="0.25">
      <c r="B11" s="48" t="s">
        <v>33</v>
      </c>
      <c r="C11" s="53"/>
      <c r="D11" s="49"/>
      <c r="E11" s="51">
        <v>43450</v>
      </c>
      <c r="F11" s="52"/>
      <c r="G11" s="50" t="s">
        <v>32</v>
      </c>
      <c r="H11" s="49"/>
      <c r="I11" s="33">
        <v>300</v>
      </c>
      <c r="J11" s="23"/>
      <c r="K11" s="15"/>
      <c r="L11" s="15"/>
      <c r="M11" s="15"/>
      <c r="N11" s="15"/>
      <c r="O11" s="15"/>
      <c r="P11" s="15"/>
    </row>
    <row r="12" spans="1:16" s="18" customFormat="1" ht="15" customHeight="1" x14ac:dyDescent="0.25">
      <c r="B12" s="54" t="s">
        <v>3</v>
      </c>
      <c r="C12" s="55"/>
      <c r="D12" s="55"/>
      <c r="E12" s="55"/>
      <c r="F12" s="55"/>
      <c r="G12" s="55"/>
      <c r="H12" s="9" t="s">
        <v>25</v>
      </c>
      <c r="I12" s="10" t="s">
        <v>20</v>
      </c>
      <c r="J12" s="24"/>
      <c r="K12" s="17"/>
      <c r="L12" s="17"/>
      <c r="M12" s="17"/>
      <c r="N12" s="17"/>
      <c r="O12" s="17"/>
      <c r="P12" s="17"/>
    </row>
    <row r="13" spans="1:16" s="16" customFormat="1" ht="25.35" customHeight="1" x14ac:dyDescent="0.25">
      <c r="B13" s="48" t="s">
        <v>34</v>
      </c>
      <c r="C13" s="53"/>
      <c r="D13" s="53"/>
      <c r="E13" s="53"/>
      <c r="F13" s="53"/>
      <c r="G13" s="53"/>
      <c r="H13" s="34" t="s">
        <v>35</v>
      </c>
      <c r="I13" s="35" t="s">
        <v>36</v>
      </c>
      <c r="J13" s="23"/>
      <c r="K13" s="15"/>
      <c r="L13" s="15"/>
      <c r="M13" s="15"/>
      <c r="N13" s="15"/>
      <c r="O13" s="15"/>
      <c r="P13" s="15"/>
    </row>
    <row r="14" spans="1:16" x14ac:dyDescent="0.25">
      <c r="B14" s="7" t="s">
        <v>26</v>
      </c>
      <c r="C14" s="4"/>
      <c r="D14" s="67" t="s">
        <v>37</v>
      </c>
      <c r="E14" s="67"/>
      <c r="F14" s="5" t="str">
        <f>IF(D14="Hosanna Cortez","Phone: 817-493-5232",IF(D14="Kathleen Abbott","Phone: 817-493-5213",IF(D14="Bailey Gordon","Phone: 817-493-5233",IF(D14="Keith Meirose","Phone: 817-467-0505",IF(D14="Aubrey Evans","Phone: 817-784-3489",IF(D14="Maryn Palmer","Phone: 817-784-3491",IF(D14="","")))))))</f>
        <v>Phone: 817-493-5233</v>
      </c>
      <c r="G14" s="5"/>
      <c r="H14" s="6" t="s">
        <v>27</v>
      </c>
      <c r="I14" s="36">
        <v>43396</v>
      </c>
      <c r="J14" s="4"/>
    </row>
    <row r="15" spans="1:16" x14ac:dyDescent="0.25">
      <c r="B15" s="61" t="s">
        <v>9</v>
      </c>
      <c r="C15" s="61"/>
      <c r="D15" s="61"/>
      <c r="E15" s="61"/>
      <c r="F15" s="61"/>
      <c r="G15" s="61"/>
      <c r="H15" s="61"/>
      <c r="I15" s="61"/>
      <c r="J15" s="4"/>
    </row>
    <row r="16" spans="1:16" s="11" customFormat="1" ht="18.75" customHeight="1" x14ac:dyDescent="0.25">
      <c r="B16" s="11" t="s">
        <v>10</v>
      </c>
      <c r="F16" s="12"/>
      <c r="G16" s="12"/>
      <c r="H16" s="12"/>
      <c r="I16" s="12" t="s">
        <v>12</v>
      </c>
    </row>
    <row r="17" spans="2:9" x14ac:dyDescent="0.25">
      <c r="B17" s="58" t="s">
        <v>11</v>
      </c>
      <c r="C17" s="58"/>
      <c r="D17" s="58"/>
      <c r="E17" s="58"/>
      <c r="F17" s="25" t="str">
        <f>IF(AND(I13="school",B17="Spring Creek Traditional Menu"),"Special School Pricing ","")</f>
        <v/>
      </c>
      <c r="G17" s="25"/>
      <c r="H17" s="32"/>
      <c r="I17" s="26">
        <v>13.25</v>
      </c>
    </row>
    <row r="18" spans="2:9" x14ac:dyDescent="0.25">
      <c r="B18" s="3" t="str">
        <f>IF(B17="SPRING CREEK TRADITIONAL MENU","Your choice of 2 meats:",IF(B17="Shady Oak Traditional Menu","Your choice of 2 meats:",IF(B17="spring creek sandwich menu","Your choice of meat:",IF(B17="Mexican Inn Traditional menu","Choice of two or three entrée items:",IF(B17="mexican inn fajita menu","Beef and Chicken Fajitas",IF(B17="spring creek traditional menu - school pricing","Your choice of 2 meats:",IF(B17="Spring Creek HOLIDAY MENU","Spring Creek's Hickory Smoked Turkey Breast and Ham",IF(B17="Chopped Baker Menu","Spring Creek's Chopped Bakers"))))))))</f>
        <v>Your choice of 2 meats:</v>
      </c>
      <c r="I18" s="26" t="str">
        <f>IF(B17="spring creek traditional menu","",IF(B17="shady oak traditional menu","",IF(B17="spring creek sandwich menu","",IF(B17="mexican inn traditional menu","$11.25 for three entrées",IF(B17="mexican inn fajita menu","",IF(B17="spring creek traditional menu - school pricing","",IF(B17="Spring Creek HOLIDAY MENU","",IF(B17="Chopped Baker Menu",""))))))))</f>
        <v/>
      </c>
    </row>
    <row r="19" spans="2:9" x14ac:dyDescent="0.25">
      <c r="B19" s="3" t="str">
        <f>IF(B17="spring creek traditional menu","       Sliced Brisket, Smoked Sausage, Cracked Black Pepper Sausage,",IF(B17="Shady Oak Traditional Menu","       Sliced Brisket, Smoked Sausage, Cracked Black Pepper Sausage,",IF(B17="spring creek sandwich menu","       Sliced or Chopped Brisket, Smoked Sausage, Cracked Black Pepper Sausage,",IF(B17="mexican inn traditional menu","       Cheese Enchiladas, Chicken Enchiladas,",IF(B17="mexican inn fajita menu","    with onions and bell peppers",IF(B17="spring creek traditional menu - school pricing","       Sliced Brisket, Smoked Sausage, Cracked Black Pepper Sausage,",IF(B17="Spring Creek HOLIDAY MENU","Traditional Holiday Stuffing",IF(B17="Chopped Baker Menu","    With Chopped Brisket, Butter, Sour Cream, Cheese, Bacon and Chives"))))))))</f>
        <v xml:space="preserve">       Sliced Brisket, Smoked Sausage, Cracked Black Pepper Sausage,</v>
      </c>
      <c r="I19" s="27"/>
    </row>
    <row r="20" spans="2:9" x14ac:dyDescent="0.25">
      <c r="B20" s="3" t="str">
        <f>IF(B17="spring creek traditional menu","       Smoked Turkey, Smoked Chicken, Smoked Ham, Carolina-Style Pulled Pork",IF(B17="Shady Oak Traditional Menu","       Smoked Turkey, Smoked Chicken, Smoked Ham, Carolina-Style Pulled Pork",IF(B17="spring creek sandwich menu","       Smoked Turkey, Smoked Ham, Carolina-Style Pulled Pork",IF(B17="mexican inn traditional menu","       Beef Enchiladas, Tamales, and Beef Tacos",IF(B17="mexican inn fajita menu","Traditional refried beans and Mexican rice",IF(B17="spring creek traditional menu - school pricing","       Smoked Turkey, Smoked Chicken, Smoked Ham, Carolina-Style Pulled Pork",IF(B17="Spring Creek HOLIDAY MENU","Mashed Potatoes",IF(B17="Chopped Baker Menu","Our own Original Sauce"))))))))</f>
        <v xml:space="preserve">       Smoked Turkey, Smoked Chicken, Smoked Ham, Carolina-Style Pulled Pork</v>
      </c>
      <c r="I20" s="27"/>
    </row>
    <row r="21" spans="2:9" x14ac:dyDescent="0.25">
      <c r="B21" s="3" t="str">
        <f>IF(B17="spring creek traditional menu","Potato Salad, Cole Slaw and Beans",IF(B17="shady oak traditional menu","Potato Salad, Cole Slaw and Spicy Texas Beans",IF(B17="spring creek sandwich menu","Potato Salad, Cole Slaw and Beans",IF(B17="mexican inn traditional menu","Traditional refried beans and Mexican rice",IF(B17="mexican inn fajita menu","Sour Cream and Cheese",IF(B17="spring creek traditional menu - school pricing","Potato Salad, Cole Slaw and Beans",IF(B17="Spring Creek HOLIDAY MENU","Green Beans",IF(B17="Chopped Baker Menu","Texas Sliced Bread"))))))))</f>
        <v>Potato Salad, Cole Slaw and Beans</v>
      </c>
      <c r="I21" s="27"/>
    </row>
    <row r="22" spans="2:9" x14ac:dyDescent="0.25">
      <c r="B22" s="3" t="str">
        <f>IF(B17="spring creek traditional menu","Our own Original Sauce",IF(B17="shady oak traditional menu","Our own Original Sauce",IF(B17="spring creek sandwich menu","Our own Original Sauce",IF(B17="mexican inn traditional menu","Our own original tostados (chips)",IF(B17="mexican inn fajita menu","Our own original tostados (chips)",IF(B17="spring creek traditional menu - school pricing","Our own Original Sauce",IF(B17="Spring Creek HOLIDAY MENU","Gravy and Cranberry Sauce",IF(B17="Chopped Baker Menu","Iced Tea &amp; Lemonade, with Ice and Accompaniments"))))))))</f>
        <v>Our own Original Sauce</v>
      </c>
      <c r="I22" s="27"/>
    </row>
    <row r="23" spans="2:9" x14ac:dyDescent="0.25">
      <c r="B23" s="3" t="str">
        <f>IF(B17="spring creek traditional menu","Pickles, Peppers and Onions",IF(B17="shady oak traditional menu","Pickles, Peppers and Onions",IF(B17="spring creek sandwich menu","Pickles, Peppers and Onions",IF(B17="mexican inn traditional menu","Pico de Gallo, hot sauce, and jalapeno",IF(B17="mexican inn fajita menu","Pico de Gallo, hot sauce, and jalapeno",IF(B17="spring creek traditional menu - school pricing","Pickles, Peppers and Onions",IF(B17="Spring Creek HOLIDAY MENU","Dinner Rolls",IF(B17="Chopped Baker Menu","Spring Creek Sugar Cookies"))))))))</f>
        <v>Pickles, Peppers and Onions</v>
      </c>
      <c r="F23" s="4"/>
      <c r="I23" s="27"/>
    </row>
    <row r="24" spans="2:9" x14ac:dyDescent="0.25">
      <c r="B24" s="3" t="str">
        <f>IF(B17="spring creek traditional menu","Texas Sliced Bread",IF(B17="shady oak traditional menu","Texas Sliced Bread",IF(B17="spring creek sandwich menu","Iced Tea &amp; Lemonade, with Ice and Accompaniments",IF(B17="mexican inn traditional menu","Iced Tea &amp; Lemonade, with Ice and Accompaniments",IF(B17="mexican inn fajita menu","Iced Tea &amp; Lemonade, with Ice and Accompaniments",IF(B17="spring creek traditional menu - school pricing","Texas Sliced Bread",IF(B17="Spring Creek HOLIDAY MENU","Spring Creek Sugar Cookies",IF(B17="Chopped Baker Menu","Plastic Plates, Cups, and Cutlery Packets"))))))))</f>
        <v>Texas Sliced Bread</v>
      </c>
      <c r="I24" s="27"/>
    </row>
    <row r="25" spans="2:9" x14ac:dyDescent="0.25">
      <c r="B25" s="3" t="str">
        <f>IF(B17="spring creek traditional menu","Iced Tea &amp; Lemonade, with Ice and Accompaniments",IF(B17="shady oak traditional menu","Iced Tea &amp; Lemonade, with Ice and Accompaniments",IF(B17="spring creek sandwich menu","Spring Creek Sugar Cookies",IF(B17="mexican inn traditional menu","Pecan Pralines",IF(B17="mexican inn fajita menu","Pecan Pralines",IF(B17="spring creek traditional menu - school pricing","Iced Tea &amp; Lemonade, with Ice and Accompaniments",IF(B17="Spring Creek HOLIDAY MENU","Iced Tea, with Ice and Accompaniments",IF(B17="Chopped Baker Menu","Red Skirted Service Tables, Equipment and Personnel"))))))))</f>
        <v>Iced Tea &amp; Lemonade, with Ice and Accompaniments</v>
      </c>
      <c r="I25" s="27"/>
    </row>
    <row r="26" spans="2:9" x14ac:dyDescent="0.25">
      <c r="B26" s="3" t="str">
        <f>IF(B17="spring creek traditional menu","Spring Creek Sugar Cookies",IF(B17="shady oak traditional menu","Shady Oak Sugar Cookies",IF(B17="spring creek sandwich menu","Plastic Plates, Cups, and Cutlery Packets",IF(B17="mexican inn traditional menu","Plastic Plates, Cups, and Cutlery Packets",IF(B17="mexican inn fajita menu","Plastic Plates, Cups, and Cutlery Packets",IF(B17="spring creek traditional menu - school pricing","Spring Creek Sugar Cookies",IF(B17="Spring Creek HOLIDAY MENU","Tableware: Plastic Plates, Cups and Cutlery Packets",IF(B17="Chopped Baker Menu","    Service provided for one hour at no additional charge"))))))))</f>
        <v>Spring Creek Sugar Cookies</v>
      </c>
      <c r="I26" s="27"/>
    </row>
    <row r="27" spans="2:9" x14ac:dyDescent="0.25">
      <c r="B27" s="3" t="str">
        <f>IF(B17="spring creek traditional menu","Plastic Plates, Cups, and Cutlery Packets",IF(B17="shady oak traditional menu","Plastic Plates, Cups, and Cutlery Packets",IF(B17="spring creek sandwich menu","Red Skirted Service Tables, Equipment and Personnel",IF(B17="mexican inn traditional menu","Skirted Service Tables, Equipment and Personnel",IF(B17="mexican inn fajita menu","Skirted Service Tables, Equipment and Personnel",IF(B17="spring creek traditional menu - school pricing","Plastic Plates, Cups, and Cutlery Packets",IF(B17="Spring Creek HOLIDAY MENU","Red Skirted Service Tables, Equipment and Personnel",IF(B17="Chopped Baker Menu","    Clean up of service are"))))))))</f>
        <v>Plastic Plates, Cups, and Cutlery Packets</v>
      </c>
      <c r="I27" s="27"/>
    </row>
    <row r="28" spans="2:9" x14ac:dyDescent="0.25">
      <c r="B28" s="3" t="str">
        <f>IF(B17="spring creek traditional menu","Red Skirted Service Tables, Equipment and Personnel",IF(B17="shady oak traditional menu","Red Skirted Service Tables, Equipment and Personnel",IF(B17="spring creek sandwich menu","    Sandwiches prepared on site and individually served",IF(B17="mexican inn traditional menu","    Entrée's individually served on site",IF(B17="mexican inn fajita menu","    Fajitas individually served on site",IF(B17="spring creek traditional menu - school pricing","Red Skirted Service Tables, Equipment and Personnel",IF(B17="Spring Creek HOLIDAY MENU","Meat carved on site and individually served",IF(B17="Chopped Baker Menu",""))))))))</f>
        <v>Red Skirted Service Tables, Equipment and Personnel</v>
      </c>
      <c r="I28" s="27"/>
    </row>
    <row r="29" spans="2:9" x14ac:dyDescent="0.25">
      <c r="B29" s="68" t="s">
        <v>38</v>
      </c>
      <c r="I29" s="27"/>
    </row>
    <row r="30" spans="2:9" x14ac:dyDescent="0.25">
      <c r="B30" s="3" t="str">
        <f>IF(B17="spring creek traditional menu","    Meats carved on site and individually served",IF(B17="shady oak traditional menu","    Meats carved on site and individually served",IF(B17="spring creek sandwich menu","    Service provided for one hour at no additional charge",IF(B17="mexican inn traditional menu","    Service provided for one hour at no additional charge",IF(B17="mexican inn fajita menu","    Service provided for one hour at no additional charge",IF(B17="spring creek traditional menu - school pricing","    Meats carved on site and individually served",IF(B17="Spring Creek HOLIDAY MENU","Service provided for one hour at no additional charge",IF(B17="Chopped Baker Menu",""))))))))</f>
        <v xml:space="preserve">    Meats carved on site and individually served</v>
      </c>
      <c r="I30" s="27"/>
    </row>
    <row r="31" spans="2:9" x14ac:dyDescent="0.25">
      <c r="B31" s="3" t="str">
        <f>IF(B17="spring creek traditional menu","    Service provided for one hour at no additional charge",IF(B17="shady oak traditional menu","    Service provided for one hour at no additional charge",IF(B17="spring creek sandwich menu","    Clean up of service area",IF(B17="mexican inn traditional menu","    Clean up of service area",IF(B17="mexican inn fajita menu","    Clean up of service area",IF(B17="spring creek traditional menu - school pricing","    Service provided for one hour at no additional charge",IF(B17="Spring Creek HOLIDAY MENU","Cleanup of service area",IF(B17="Chopped Baker Menu",""))))))))</f>
        <v xml:space="preserve">    Service provided for one hour at no additional charge</v>
      </c>
      <c r="I31" s="27"/>
    </row>
    <row r="32" spans="2:9" x14ac:dyDescent="0.25">
      <c r="B32" s="3" t="str">
        <f>IF(B17="spring creek traditional menu","    Clean up of service area",IF(B17="shady oak traditional menu","    Clean up of service area",IF(B17="spring creek sandwich menu","",IF(B17="mexican inn traditional menu","",IF(B17="mexican inn fajita menu","",IF(B17="spring creek traditional menu - school pricing","    Clean up of service area",IF(B17="Spring Creek HOLIDAY MENU","",IF(B17="Chopped Baker Menu",""))))))))</f>
        <v xml:space="preserve">    Clean up of service area</v>
      </c>
      <c r="I32" s="27"/>
    </row>
    <row r="33" spans="2:17" ht="7.35" customHeight="1" x14ac:dyDescent="0.25">
      <c r="I33" s="27"/>
    </row>
    <row r="34" spans="2:17" x14ac:dyDescent="0.25">
      <c r="B34" s="28" t="s">
        <v>13</v>
      </c>
      <c r="I34" s="27"/>
    </row>
    <row r="35" spans="2:17" x14ac:dyDescent="0.25">
      <c r="B35" s="37"/>
      <c r="C35" s="3" t="str">
        <f>IF(B17="SPRING CREEK TRADITIONAL MENU","$2.00 additional to add 3rd meat option",IF(B17="Shady Oak Traditional Menu","$2.00 additional to add 3rd meat option",IF(B17="spring creek sandwich menu","$2.00 additional to add Banana Pudding or Peach Cobbler",IF(B17="Mexican Inn Traditional menu","$1.00 additional to add Queso",IF(B17="mexican inn fajita menu","$1.00 additional to add Queso",IF(B17="SPRING CREEK TRADITIONAL MENU - school pricing","$2.00 additional to add 3rd meat option",IF(B17="Spring Creek HOLIDAY MENU","$2.00 additional to add 3rd meat option",IF(B17="Chopped Baker Menu","$2.00 additional to add Banana Pudding or Peach Cobbler"))))))))</f>
        <v>$2.00 additional to add 3rd meat option</v>
      </c>
      <c r="I35" s="26" t="str">
        <f>IF(AND(B35&lt;&gt;"",C35="$2.00 additional to add 3rd meat option"),2,IF(AND(B35&lt;&gt;"",C35="$2.00 additional to add Banana Pudding or Peach Cobbler"),2,IF(AND(B35&lt;&gt;"",C35="$1.00 additional to add Queso"),1,"")))</f>
        <v/>
      </c>
      <c r="J35" s="29"/>
      <c r="Q35" s="3"/>
    </row>
    <row r="36" spans="2:17" x14ac:dyDescent="0.25">
      <c r="B36" s="37"/>
      <c r="C36" s="3" t="str">
        <f>IF(B17="SPRING CREEK TRADITIONAL MENU","$2.00 additional to add Banana Pudding or Peach Cobbler",IF(B17="Shady Oak Traditional Menu","$2.00 additional to add Banana Pudding or Peach Cobbler",IF(B17="spring creek sandwich menu","",IF(B17="Mexican Inn Traditional menu","$1.50 additional to add Guacamole",IF(B17="mexican inn fajita menu","$1.50 additional to add Guacamole",IF(B17="SPRING CREEK TRADITIONAL MENU - school pricing","$2.00 additional to add Banana Pudding or Peach Cobbler",IF(B17="Spring Creek HOLIDAY MENU","$2.00 additional to add Banana Pudding or Peach Cobbler",IF(B17="Chopped Baker Menu",""))))))))</f>
        <v>$2.00 additional to add Banana Pudding or Peach Cobbler</v>
      </c>
      <c r="I36" s="26" t="str">
        <f>IF(AND(B36&lt;&gt;"",C36="$2.00 additional to add Banana Pudding or Peach Cobbler"),2,IF(AND(B36&lt;&gt;"",C36="$1.50 additional to add Guacamole"),1.5,""))</f>
        <v/>
      </c>
      <c r="J36" s="29"/>
      <c r="Q36" s="3"/>
    </row>
    <row r="37" spans="2:17" x14ac:dyDescent="0.25">
      <c r="B37" s="37"/>
      <c r="C37" s="3" t="s">
        <v>28</v>
      </c>
      <c r="I37" s="26"/>
      <c r="J37" s="29"/>
      <c r="Q37" s="3"/>
    </row>
    <row r="38" spans="2:17" x14ac:dyDescent="0.25">
      <c r="B38" s="37"/>
      <c r="C38" s="3" t="s">
        <v>24</v>
      </c>
      <c r="I38" s="26"/>
      <c r="J38" s="29"/>
      <c r="Q38" s="3"/>
    </row>
    <row r="39" spans="2:17" ht="15.75" thickBot="1" x14ac:dyDescent="0.3">
      <c r="G39" s="30"/>
      <c r="H39" s="31" t="s">
        <v>23</v>
      </c>
      <c r="I39" s="38">
        <f>SUM(I17:I38)</f>
        <v>13.25</v>
      </c>
    </row>
    <row r="40" spans="2:17" x14ac:dyDescent="0.25">
      <c r="B40" s="57" t="str">
        <f>CONCATENATE("Estimated Total for ",I11," People:  ",TEXT(((I11*I39)+(B38*100))*(IF(H13=8%,1.08,IF(H13="exempt",1,IF(H13="",1.08)))),"$#0.00"),(IF(H13=8%,", including 8.00% tax",IF(H13="exempt",", tax exempt",IF(H13="",", including 8.00% tax")))))</f>
        <v>Estimated Total for 300 People:  $3975.00, tax exempt</v>
      </c>
      <c r="C40" s="57"/>
      <c r="D40" s="57"/>
      <c r="E40" s="57"/>
      <c r="F40" s="57"/>
      <c r="G40" s="57"/>
      <c r="H40" s="57"/>
      <c r="I40" s="57"/>
      <c r="O40" s="13"/>
      <c r="P40" s="13"/>
    </row>
    <row r="41" spans="2:17" ht="7.35" customHeight="1" x14ac:dyDescent="0.25">
      <c r="I41" s="26"/>
    </row>
    <row r="42" spans="2:17" ht="18.75" x14ac:dyDescent="0.3">
      <c r="B42" s="65" t="s">
        <v>8</v>
      </c>
      <c r="C42" s="65"/>
      <c r="D42" s="65"/>
      <c r="E42" s="65"/>
      <c r="F42" s="65"/>
      <c r="G42" s="65"/>
      <c r="H42" s="65"/>
      <c r="I42" s="65"/>
      <c r="J42" s="65"/>
    </row>
    <row r="43" spans="2:17" s="20" customFormat="1" ht="12.75" x14ac:dyDescent="0.2">
      <c r="B43" s="64" t="s">
        <v>22</v>
      </c>
      <c r="C43" s="62"/>
      <c r="D43" s="62"/>
      <c r="E43" s="62"/>
      <c r="F43" s="62"/>
      <c r="G43" s="62"/>
      <c r="H43" s="62"/>
      <c r="I43" s="62"/>
      <c r="J43" s="63"/>
      <c r="K43" s="19"/>
      <c r="L43" s="19"/>
      <c r="M43" s="19"/>
      <c r="N43" s="19"/>
      <c r="O43" s="19"/>
      <c r="P43" s="19"/>
    </row>
    <row r="44" spans="2:17" s="20" customFormat="1" ht="12.75" x14ac:dyDescent="0.2">
      <c r="B44" s="39" t="s">
        <v>39</v>
      </c>
      <c r="C44" s="40"/>
      <c r="D44" s="40"/>
      <c r="E44" s="40"/>
      <c r="F44" s="40"/>
      <c r="G44" s="40"/>
      <c r="H44" s="40"/>
      <c r="I44" s="40"/>
      <c r="J44" s="41"/>
      <c r="K44" s="19"/>
      <c r="L44" s="19"/>
      <c r="M44" s="19"/>
      <c r="N44" s="19"/>
      <c r="O44" s="19"/>
      <c r="P44" s="19"/>
    </row>
    <row r="45" spans="2:17" s="20" customFormat="1" ht="12.75" customHeight="1" x14ac:dyDescent="0.2">
      <c r="B45" s="42" t="s">
        <v>14</v>
      </c>
      <c r="C45" s="43"/>
      <c r="D45" s="43"/>
      <c r="E45" s="43"/>
      <c r="F45" s="43"/>
      <c r="G45" s="43"/>
      <c r="H45" s="43"/>
      <c r="I45" s="43"/>
      <c r="J45" s="44"/>
      <c r="K45" s="19"/>
      <c r="L45" s="19"/>
      <c r="M45" s="19"/>
      <c r="N45" s="19"/>
      <c r="O45" s="19"/>
      <c r="P45" s="19"/>
    </row>
    <row r="46" spans="2:17" s="20" customFormat="1" ht="15" customHeight="1" x14ac:dyDescent="0.2">
      <c r="K46" s="19"/>
      <c r="L46" s="19"/>
      <c r="M46" s="19"/>
      <c r="N46" s="19"/>
      <c r="O46" s="19"/>
      <c r="P46" s="19"/>
    </row>
  </sheetData>
  <sheetProtection selectLockedCells="1"/>
  <mergeCells count="25">
    <mergeCell ref="F2:J4"/>
    <mergeCell ref="F5:J5"/>
    <mergeCell ref="B15:I15"/>
    <mergeCell ref="B43:J43"/>
    <mergeCell ref="B42:J42"/>
    <mergeCell ref="A1:E7"/>
    <mergeCell ref="F8:I8"/>
    <mergeCell ref="D8:E8"/>
    <mergeCell ref="B8:C8"/>
    <mergeCell ref="B12:G12"/>
    <mergeCell ref="B13:G13"/>
    <mergeCell ref="D14:E14"/>
    <mergeCell ref="B44:J44"/>
    <mergeCell ref="B45:J45"/>
    <mergeCell ref="F9:I9"/>
    <mergeCell ref="D9:E9"/>
    <mergeCell ref="B9:C9"/>
    <mergeCell ref="G11:H11"/>
    <mergeCell ref="E11:F11"/>
    <mergeCell ref="B11:D11"/>
    <mergeCell ref="B10:D10"/>
    <mergeCell ref="E10:F10"/>
    <mergeCell ref="G10:H10"/>
    <mergeCell ref="B40:I40"/>
    <mergeCell ref="B17:E17"/>
  </mergeCells>
  <conditionalFormatting sqref="B19">
    <cfRule type="expression" dxfId="28" priority="1">
      <formula>$B$19="    With Chopped Brisket, Butter, Sour Cream, Cheese, Bacon and Chives"</formula>
    </cfRule>
    <cfRule type="expression" dxfId="27" priority="9">
      <formula>$B$19="traditional holiday stuffing"</formula>
    </cfRule>
    <cfRule type="expression" dxfId="26" priority="10">
      <formula>$B$19="       Sliced or Chopped Brisket, Smoked Sausage, Cracked Black Pepper Sausage,"</formula>
    </cfRule>
    <cfRule type="expression" dxfId="25" priority="35">
      <formula>$B$19="       Cheese Enchiladas, Chicken Enchiladas,"</formula>
    </cfRule>
    <cfRule type="expression" dxfId="24" priority="36">
      <formula>$B$19="       Sliced Brisket, Smoked Sausage, Cracked Black Pepper Sausage,"</formula>
    </cfRule>
  </conditionalFormatting>
  <conditionalFormatting sqref="B20">
    <cfRule type="expression" dxfId="23" priority="8">
      <formula>$B$20="Mashed Potatoes"</formula>
    </cfRule>
    <cfRule type="expression" dxfId="22" priority="32">
      <formula>$B$20="       Smoked Turkey, Smoked Ham, Carolina-Style Pulled Pork"</formula>
    </cfRule>
    <cfRule type="expression" dxfId="21" priority="33">
      <formula>$B$20="       Smoked Turkey, Smoked Chicken, Smoked Ham, Carolina-Style Pulled Pork"</formula>
    </cfRule>
    <cfRule type="expression" dxfId="20" priority="34">
      <formula>$B$20="       Beef Enchiladas, Tamales, and Beef Tacos"</formula>
    </cfRule>
  </conditionalFormatting>
  <conditionalFormatting sqref="B9:C9">
    <cfRule type="expression" dxfId="19" priority="29">
      <formula>$B$9=""</formula>
    </cfRule>
  </conditionalFormatting>
  <conditionalFormatting sqref="D9:E9">
    <cfRule type="expression" dxfId="18" priority="28">
      <formula>$D$9=""</formula>
    </cfRule>
  </conditionalFormatting>
  <conditionalFormatting sqref="F9:I9">
    <cfRule type="expression" dxfId="17" priority="27">
      <formula>$F$9=""</formula>
    </cfRule>
  </conditionalFormatting>
  <conditionalFormatting sqref="B11:D11">
    <cfRule type="expression" dxfId="16" priority="26">
      <formula>$B$11=""</formula>
    </cfRule>
  </conditionalFormatting>
  <conditionalFormatting sqref="E11:F11">
    <cfRule type="expression" dxfId="15" priority="25">
      <formula>$E$11=""</formula>
    </cfRule>
  </conditionalFormatting>
  <conditionalFormatting sqref="G11:H11">
    <cfRule type="expression" dxfId="14" priority="24">
      <formula>$G$11=""</formula>
    </cfRule>
  </conditionalFormatting>
  <conditionalFormatting sqref="I11">
    <cfRule type="expression" dxfId="13" priority="23">
      <formula>$I$11=""</formula>
    </cfRule>
  </conditionalFormatting>
  <conditionalFormatting sqref="B13">
    <cfRule type="expression" dxfId="12" priority="22">
      <formula>$B$13=""</formula>
    </cfRule>
  </conditionalFormatting>
  <conditionalFormatting sqref="I13">
    <cfRule type="expression" dxfId="10" priority="19">
      <formula>$I$13=""</formula>
    </cfRule>
  </conditionalFormatting>
  <conditionalFormatting sqref="B35">
    <cfRule type="expression" dxfId="9" priority="16">
      <formula>$C$35&lt;&gt;""</formula>
    </cfRule>
  </conditionalFormatting>
  <conditionalFormatting sqref="B36">
    <cfRule type="expression" dxfId="8" priority="15">
      <formula>$C$36&lt;&gt;""</formula>
    </cfRule>
  </conditionalFormatting>
  <conditionalFormatting sqref="B37">
    <cfRule type="expression" dxfId="7" priority="14">
      <formula>$C$37&lt;&gt;""</formula>
    </cfRule>
  </conditionalFormatting>
  <conditionalFormatting sqref="B38">
    <cfRule type="expression" dxfId="6" priority="13">
      <formula>$C$38&lt;&gt;""</formula>
    </cfRule>
  </conditionalFormatting>
  <conditionalFormatting sqref="H13">
    <cfRule type="expression" dxfId="5" priority="11">
      <formula>$H$13=""</formula>
    </cfRule>
  </conditionalFormatting>
  <conditionalFormatting sqref="B21">
    <cfRule type="expression" dxfId="4" priority="7">
      <formula>$B$21="green beans"</formula>
    </cfRule>
  </conditionalFormatting>
  <conditionalFormatting sqref="B22">
    <cfRule type="expression" dxfId="3" priority="6">
      <formula>$B$22="gravy and cranberry sauce"</formula>
    </cfRule>
  </conditionalFormatting>
  <conditionalFormatting sqref="B23">
    <cfRule type="expression" dxfId="2" priority="5">
      <formula>$B$23="dinner rolls"</formula>
    </cfRule>
  </conditionalFormatting>
  <conditionalFormatting sqref="D14:E14">
    <cfRule type="expression" dxfId="1" priority="4">
      <formula>$D$14=""</formula>
    </cfRule>
  </conditionalFormatting>
  <conditionalFormatting sqref="I14">
    <cfRule type="expression" dxfId="0" priority="3">
      <formula>$I$14=""</formula>
    </cfRule>
  </conditionalFormatting>
  <dataValidations disablePrompts="1" xWindow="376" yWindow="654" count="7">
    <dataValidation type="list" allowBlank="1" showInputMessage="1" showErrorMessage="1" prompt="Select One" sqref="I13">
      <formula1>"Business,School,Personal,Association,Organization, Church"</formula1>
    </dataValidation>
    <dataValidation allowBlank="1" showInputMessage="1" showErrorMessage="1" prompt="Type &quot;X&quot; if selected." sqref="B35:B37"/>
    <dataValidation allowBlank="1" showInputMessage="1" showErrorMessage="1" prompt="Type number of additional hours." sqref="B38"/>
    <dataValidation type="list" allowBlank="1" showInputMessage="1" showErrorMessage="1" prompt="Select One" sqref="H13">
      <formula1>"8.00%,Exempt"</formula1>
    </dataValidation>
    <dataValidation type="list" allowBlank="1" showInputMessage="1" showErrorMessage="1" prompt="Select One" sqref="D14:E14">
      <formula1>"Hosanna Cortez, Kathleen Abbott, Bailey Gordon, Aubrey Evans, Maryn Palmer, Keith Meirose"</formula1>
    </dataValidation>
    <dataValidation allowBlank="1" showInputMessage="1" showErrorMessage="1" prompt="Input Date" sqref="I14"/>
    <dataValidation type="list" allowBlank="1" showInputMessage="1" showErrorMessage="1" prompt="Select One" sqref="B17:E17">
      <formula1>"Spring Creek Traditional Menu,Spring Creek Sandwich Menu,Chopped Baker Menu,Mexican Inn Traditional Menu,Mexican Inn Fajita Menu,Shady Oak Traditional Menu, Spring Creek Holiday Menu"</formula1>
    </dataValidation>
  </dataValidations>
  <pageMargins left="0.7" right="0.7" top="0.75" bottom="0.75" header="0.3" footer="0.3"/>
  <pageSetup orientation="portrait" r:id="rId1"/>
  <headerFooter>
    <oddFooter>&amp;C&amp;"Times New Roman,Regular"&amp;10&amp;K00-039Spring Creek Catering Company
2340 W. Interstate 20, Suite 100, Arlington, TX 76017 | 817-467-0505 | catering@springcreekbarbeque.com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view="pageLayout" zoomScaleNormal="100" workbookViewId="0">
      <selection activeCell="C1" sqref="C1"/>
    </sheetView>
  </sheetViews>
  <sheetFormatPr defaultColWidth="9.140625" defaultRowHeight="15" x14ac:dyDescent="0.25"/>
  <cols>
    <col min="1" max="1" width="9.140625" style="2"/>
    <col min="2" max="2" width="41.28515625" style="2" customWidth="1"/>
  </cols>
  <sheetData>
    <row r="1" spans="1:1" ht="105.75" customHeight="1" x14ac:dyDescent="0.25">
      <c r="A1" s="1" t="s">
        <v>11</v>
      </c>
    </row>
    <row r="2" spans="1:1" ht="105.75" customHeight="1" x14ac:dyDescent="0.25">
      <c r="A2" s="1" t="s">
        <v>15</v>
      </c>
    </row>
    <row r="3" spans="1:1" ht="105.75" customHeight="1" x14ac:dyDescent="0.25">
      <c r="A3" s="1" t="s">
        <v>21</v>
      </c>
    </row>
    <row r="4" spans="1:1" ht="105.75" customHeight="1" x14ac:dyDescent="0.25">
      <c r="A4" s="1" t="s">
        <v>16</v>
      </c>
    </row>
    <row r="5" spans="1:1" ht="105.75" customHeight="1" x14ac:dyDescent="0.25">
      <c r="A5" s="1" t="s">
        <v>17</v>
      </c>
    </row>
    <row r="6" spans="1:1" ht="105.75" customHeight="1" x14ac:dyDescent="0.25">
      <c r="A6" s="1" t="s">
        <v>18</v>
      </c>
    </row>
    <row r="7" spans="1:1" ht="105.75" customHeight="1" x14ac:dyDescent="0.25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Quote</vt:lpstr>
      <vt:lpstr>Logos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</dc:creator>
  <cp:lastModifiedBy>Bailey</cp:lastModifiedBy>
  <cp:lastPrinted>2018-10-23T14:54:52Z</cp:lastPrinted>
  <dcterms:created xsi:type="dcterms:W3CDTF">2016-06-22T18:48:34Z</dcterms:created>
  <dcterms:modified xsi:type="dcterms:W3CDTF">2018-10-23T14:55:38Z</dcterms:modified>
</cp:coreProperties>
</file>